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ss 31.12.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<sst xmlns="http://schemas.openxmlformats.org/spreadsheetml/2006/main" count="37" uniqueCount="25">
  <si>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Qualifica  </t>
  </si>
  <si>
    <t>Ore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</si>
  <si>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</si>
  <si>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</si>
  <si>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</si>
  <si>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</si>
  <si>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</si>
  <si>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</si>
  <si>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</si>
  <si>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</si>
  <si>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</si>
  <si>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ottore</t>
  </si>
  <si>
    <t>novembre</t>
  </si>
  <si>
    <t>dicembre</t>
  </si>
  <si>
    <t>Dirigenti</t>
  </si>
  <si>
    <t>Impiegati</t>
  </si>
  <si>
    <t>Operai</t>
  </si>
  <si>
    <t>Quadri</t>
  </si>
  <si>
    <t>ore assenteismo</t>
  </si>
  <si>
    <t>ore lavorabili</t>
  </si>
  <si>
    <t>%</t>
  </si>
  <si>
    <t>annuo</t>
  </si>
  <si>
    <t>Totale</t>
  </si>
  <si>
    <r>
      <t>Nota</t>
    </r>
    <r>
      <rPr>
        <sz val="10"/>
        <rFont val="Arial"/>
        <family val="0"/>
      </rPr>
      <t>: i dati riportati comprendono assenze per malattia, tutti i permessi previsti dalla normativa, oltre ad assenze non retribuite. Sono escluse le ferie.</t>
    </r>
  </si>
  <si>
    <t>CANTURINA SERVIZI TERRITORIALI S.PA - Assenteismo al 31/12/2018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</si>
</sst>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[$-410]dddd\ d\ mmmm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" fontId="1" fillId="0" borderId="10" xfId="0" applyNumberFormat="1" applyFont="1" applyBorder="1" applyAlignment="1">
      <alignment/>
    </xf>
    <xf numFmtId="167" fontId="1" fillId="0" borderId="10" xfId="43" applyNumberFormat="1" applyFont="1" applyBorder="1" applyAlignment="1">
      <alignment/>
    </xf>
    <xf numFmtId="9" fontId="1" fillId="0" borderId="10" xfId="48" applyNumberFormat="1" applyFont="1" applyBorder="1" applyAlignment="1">
      <alignment/>
    </xf>
    <xf numFmtId="10" fontId="1" fillId="33" borderId="0" xfId="0" applyNumberFormat="1" applyFont="1" applyFill="1" applyAlignment="1">
      <alignment/>
    </xf>
    <xf numFmtId="167" fontId="1" fillId="0" borderId="10" xfId="43" applyNumberFormat="1" applyFont="1" applyBorder="1" applyAlignment="1">
      <alignment/>
    </xf>
    <xf numFmtId="167" fontId="1" fillId="0" borderId="13" xfId="43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9.421875" style="0" customWidth="1"/>
    <col min="2" max="2" width="12.140625" style="0" customWidth="1"/>
    <col min="11" max="11" width="10.00390625" style="0" bestFit="1" customWidth="1"/>
    <col min="13" max="13" width="10.140625" style="0" bestFit="1" customWidth="1"/>
    <col min="14" max="14" width="9.57421875" style="0" bestFit="1" customWidth="1"/>
    <col min="15" max="15" width="10.28125" style="0" customWidth="1"/>
  </cols>
  <sheetData>
    <row r="1" spans="1:15" ht="18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5"/>
    </row>
    <row r="3" spans="1:15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6" t="s">
        <v>13</v>
      </c>
      <c r="O3" s="10" t="s">
        <v>21</v>
      </c>
    </row>
    <row r="4" spans="1:15" ht="12.75">
      <c r="A4" s="4"/>
      <c r="N4" s="17"/>
      <c r="O4" s="3"/>
    </row>
    <row r="5" spans="1:15" s="1" customFormat="1" ht="12.75">
      <c r="A5" s="25" t="s">
        <v>14</v>
      </c>
      <c r="B5" s="7" t="s">
        <v>18</v>
      </c>
      <c r="C5" s="2">
        <v>64</v>
      </c>
      <c r="D5" s="2">
        <v>88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3">
        <v>0</v>
      </c>
      <c r="O5" s="22">
        <f>SUM(C5:N5)</f>
        <v>152</v>
      </c>
    </row>
    <row r="6" spans="1:15" ht="12.75">
      <c r="A6" s="25"/>
      <c r="B6" s="8" t="s">
        <v>19</v>
      </c>
      <c r="C6" s="11">
        <v>176</v>
      </c>
      <c r="D6" s="11">
        <v>152</v>
      </c>
      <c r="E6" s="23">
        <v>176</v>
      </c>
      <c r="F6" s="23">
        <v>152</v>
      </c>
      <c r="G6" s="23">
        <v>176</v>
      </c>
      <c r="H6" s="23">
        <v>168</v>
      </c>
      <c r="I6" s="23">
        <v>176</v>
      </c>
      <c r="J6" s="23">
        <v>176</v>
      </c>
      <c r="K6" s="23">
        <v>160</v>
      </c>
      <c r="L6" s="23">
        <v>184</v>
      </c>
      <c r="M6" s="23">
        <v>168</v>
      </c>
      <c r="N6" s="23">
        <v>152</v>
      </c>
      <c r="O6" s="22">
        <f>SUM(C6:N6)</f>
        <v>2016</v>
      </c>
    </row>
    <row r="7" spans="1:15" ht="12.75">
      <c r="A7" s="25"/>
      <c r="B7" s="7" t="s">
        <v>20</v>
      </c>
      <c r="C7" s="20">
        <f aca="true" t="shared" si="0" ref="C7:N7">+C5/C6</f>
        <v>0.36363636363636365</v>
      </c>
      <c r="D7" s="20">
        <f t="shared" si="0"/>
        <v>0.5789473684210527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>+O5/O6</f>
        <v>0.07539682539682539</v>
      </c>
    </row>
    <row r="8" spans="1:15" ht="12.75">
      <c r="A8" s="5"/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</row>
    <row r="9" spans="1:15" ht="12.75">
      <c r="A9" s="26" t="s">
        <v>17</v>
      </c>
      <c r="B9" s="7" t="s">
        <v>18</v>
      </c>
      <c r="C9" s="2">
        <f>24+24</f>
        <v>48</v>
      </c>
      <c r="D9" s="22">
        <f>8+8</f>
        <v>16</v>
      </c>
      <c r="E9" s="22">
        <v>44</v>
      </c>
      <c r="F9" s="22">
        <v>3.5</v>
      </c>
      <c r="G9" s="22">
        <v>24</v>
      </c>
      <c r="H9" s="22">
        <v>0</v>
      </c>
      <c r="I9" s="22">
        <v>0</v>
      </c>
      <c r="J9" s="22">
        <v>0</v>
      </c>
      <c r="K9" s="22">
        <v>0</v>
      </c>
      <c r="L9" s="22"/>
      <c r="M9" s="22">
        <v>0</v>
      </c>
      <c r="N9" s="22">
        <v>7</v>
      </c>
      <c r="O9" s="22">
        <f>SUM(C9:N9)</f>
        <v>142.5</v>
      </c>
    </row>
    <row r="10" spans="1:15" ht="12.75">
      <c r="A10" s="27"/>
      <c r="B10" s="8" t="s">
        <v>19</v>
      </c>
      <c r="C10" s="2">
        <v>664</v>
      </c>
      <c r="D10" s="22">
        <v>613.5</v>
      </c>
      <c r="E10" s="22">
        <v>709.5</v>
      </c>
      <c r="F10" s="22">
        <v>575.5</v>
      </c>
      <c r="G10" s="22">
        <v>686.5</v>
      </c>
      <c r="H10" s="22">
        <v>656</v>
      </c>
      <c r="I10" s="22">
        <v>689.5</v>
      </c>
      <c r="J10" s="22">
        <v>696</v>
      </c>
      <c r="K10" s="22">
        <v>653</v>
      </c>
      <c r="L10" s="22">
        <v>712</v>
      </c>
      <c r="M10" s="22">
        <v>653</v>
      </c>
      <c r="N10" s="22">
        <v>595</v>
      </c>
      <c r="O10" s="22">
        <f>SUM(C10:N10)</f>
        <v>7903.5</v>
      </c>
    </row>
    <row r="11" spans="1:15" ht="12.75">
      <c r="A11" s="28"/>
      <c r="B11" s="7" t="s">
        <v>20</v>
      </c>
      <c r="C11" s="20">
        <f>+C9/C10</f>
        <v>0.07228915662650602</v>
      </c>
      <c r="D11" s="20">
        <f aca="true" t="shared" si="1" ref="D11:N11">+D9/D10</f>
        <v>0.026079869600651995</v>
      </c>
      <c r="E11" s="20">
        <f t="shared" si="1"/>
        <v>0.06201550387596899</v>
      </c>
      <c r="F11" s="20">
        <f t="shared" si="1"/>
        <v>0.006081668114682885</v>
      </c>
      <c r="G11" s="20">
        <f t="shared" si="1"/>
        <v>0.03495994173343044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0.011764705882352941</v>
      </c>
      <c r="O11" s="20">
        <f>+O9/O10</f>
        <v>0.01802998671474663</v>
      </c>
    </row>
    <row r="12" spans="1:15" ht="12.75">
      <c r="A12" s="5"/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</row>
    <row r="13" spans="1:15" ht="12.75">
      <c r="A13" s="26" t="s">
        <v>15</v>
      </c>
      <c r="B13" s="7" t="s">
        <v>18</v>
      </c>
      <c r="C13" s="19">
        <f>146+0.85+65</f>
        <v>211.85</v>
      </c>
      <c r="D13" s="19">
        <f>186+120+0.52+4</f>
        <v>310.52</v>
      </c>
      <c r="E13" s="19">
        <f>124+74.5+5+0.18</f>
        <v>203.68</v>
      </c>
      <c r="F13" s="19">
        <f>8+37+0.03</f>
        <v>45.03</v>
      </c>
      <c r="G13" s="19">
        <f>21+3.5+0.35+8</f>
        <v>32.85</v>
      </c>
      <c r="H13" s="19">
        <f>70+3+16+0.48</f>
        <v>89.48</v>
      </c>
      <c r="I13" s="19">
        <f>49+0.49+8</f>
        <v>57.49</v>
      </c>
      <c r="J13" s="19">
        <f>52+2+0.15</f>
        <v>54.15</v>
      </c>
      <c r="K13" s="19">
        <f>30+0.28</f>
        <v>30.28</v>
      </c>
      <c r="L13" s="19">
        <f>88+1+15</f>
        <v>104</v>
      </c>
      <c r="M13" s="19">
        <f>76+4.5+0.5</f>
        <v>81</v>
      </c>
      <c r="N13" s="19">
        <f>68+89.5</f>
        <v>157.5</v>
      </c>
      <c r="O13" s="19">
        <f>SUM(C13:N13)</f>
        <v>1377.83</v>
      </c>
    </row>
    <row r="14" spans="1:15" ht="12.75">
      <c r="A14" s="27"/>
      <c r="B14" s="8" t="s">
        <v>19</v>
      </c>
      <c r="C14" s="19">
        <v>3328</v>
      </c>
      <c r="D14" s="19">
        <v>3037.01</v>
      </c>
      <c r="E14" s="19">
        <v>3610.5</v>
      </c>
      <c r="F14" s="19">
        <v>3106.5</v>
      </c>
      <c r="G14" s="19">
        <v>3540.5</v>
      </c>
      <c r="H14" s="19">
        <v>3402</v>
      </c>
      <c r="I14" s="19">
        <v>3586</v>
      </c>
      <c r="J14" s="19">
        <v>3561</v>
      </c>
      <c r="K14" s="19">
        <v>3311.5</v>
      </c>
      <c r="L14" s="19">
        <v>3732</v>
      </c>
      <c r="M14" s="19">
        <v>3412.5</v>
      </c>
      <c r="N14" s="19">
        <v>3113</v>
      </c>
      <c r="O14" s="19">
        <f>SUM(C14:N14)</f>
        <v>40740.51</v>
      </c>
    </row>
    <row r="15" spans="1:15" ht="12.75">
      <c r="A15" s="28"/>
      <c r="B15" s="7" t="s">
        <v>20</v>
      </c>
      <c r="C15" s="20">
        <f>+C13/C14</f>
        <v>0.06365685096153846</v>
      </c>
      <c r="D15" s="20">
        <f aca="true" t="shared" si="2" ref="D15:N15">+D13/D14</f>
        <v>0.10224530047645544</v>
      </c>
      <c r="E15" s="20">
        <f t="shared" si="2"/>
        <v>0.05641323916355075</v>
      </c>
      <c r="F15" s="20">
        <f t="shared" si="2"/>
        <v>0.014495412844036697</v>
      </c>
      <c r="G15" s="20">
        <f t="shared" si="2"/>
        <v>0.009278350515463918</v>
      </c>
      <c r="H15" s="20">
        <f t="shared" si="2"/>
        <v>0.026302175191064082</v>
      </c>
      <c r="I15" s="20">
        <f t="shared" si="2"/>
        <v>0.016031790295593977</v>
      </c>
      <c r="J15" s="20">
        <f t="shared" si="2"/>
        <v>0.015206402695871946</v>
      </c>
      <c r="K15" s="20">
        <f t="shared" si="2"/>
        <v>0.009143892495847803</v>
      </c>
      <c r="L15" s="20">
        <f t="shared" si="2"/>
        <v>0.027867095391211148</v>
      </c>
      <c r="M15" s="20">
        <f t="shared" si="2"/>
        <v>0.023736263736263738</v>
      </c>
      <c r="N15" s="20">
        <f t="shared" si="2"/>
        <v>0.050594282043045294</v>
      </c>
      <c r="O15" s="20">
        <f>+O13/O14</f>
        <v>0.033819655178592506</v>
      </c>
    </row>
    <row r="16" spans="1:15" ht="12.75">
      <c r="A16" s="5"/>
      <c r="B16" s="6"/>
      <c r="C16" s="2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3"/>
    </row>
    <row r="17" spans="1:15" ht="12.75">
      <c r="A17" s="26" t="s">
        <v>16</v>
      </c>
      <c r="B17" s="7" t="s">
        <v>18</v>
      </c>
      <c r="C17" s="18">
        <f>38+0.07</f>
        <v>38.07</v>
      </c>
      <c r="D17" s="19">
        <f>8+0.1</f>
        <v>8.1</v>
      </c>
      <c r="E17" s="19">
        <f>8+0.13</f>
        <v>8.13</v>
      </c>
      <c r="F17" s="19">
        <f>8+0.02+0.5</f>
        <v>8.52</v>
      </c>
      <c r="G17" s="19">
        <f>3+0.35</f>
        <v>3.35</v>
      </c>
      <c r="H17" s="19">
        <f>46+0.57</f>
        <v>46.57</v>
      </c>
      <c r="I17" s="19">
        <v>0.33</v>
      </c>
      <c r="J17" s="19">
        <f>34+0.2+41.5</f>
        <v>75.7</v>
      </c>
      <c r="K17" s="19">
        <f>85+5+0.015</f>
        <v>90.015</v>
      </c>
      <c r="L17" s="19">
        <f>90+152</f>
        <v>242</v>
      </c>
      <c r="M17" s="19">
        <v>8</v>
      </c>
      <c r="N17" s="19">
        <f>58+21</f>
        <v>79</v>
      </c>
      <c r="O17" s="19">
        <f>SUM(C17:N17)</f>
        <v>607.7850000000001</v>
      </c>
    </row>
    <row r="18" spans="1:15" ht="12.75">
      <c r="A18" s="27"/>
      <c r="B18" s="8" t="s">
        <v>19</v>
      </c>
      <c r="C18" s="18">
        <v>672</v>
      </c>
      <c r="D18" s="19">
        <v>584</v>
      </c>
      <c r="E18" s="19">
        <v>664</v>
      </c>
      <c r="F18" s="19">
        <v>576</v>
      </c>
      <c r="G18" s="19">
        <v>672</v>
      </c>
      <c r="H18" s="19">
        <v>602</v>
      </c>
      <c r="I18" s="19">
        <v>726</v>
      </c>
      <c r="J18" s="19">
        <v>823.5</v>
      </c>
      <c r="K18" s="19">
        <v>764</v>
      </c>
      <c r="L18" s="19">
        <v>856</v>
      </c>
      <c r="M18" s="19">
        <v>632</v>
      </c>
      <c r="N18" s="19">
        <v>576</v>
      </c>
      <c r="O18" s="19">
        <f>SUM(C18:N18)</f>
        <v>8147.5</v>
      </c>
    </row>
    <row r="19" spans="1:15" ht="12.75">
      <c r="A19" s="28"/>
      <c r="B19" s="7" t="s">
        <v>20</v>
      </c>
      <c r="C19" s="20">
        <f aca="true" t="shared" si="3" ref="C19:N19">+C17/C18</f>
        <v>0.05665178571428572</v>
      </c>
      <c r="D19" s="20">
        <f t="shared" si="3"/>
        <v>0.013869863013698629</v>
      </c>
      <c r="E19" s="20">
        <f t="shared" si="3"/>
        <v>0.012243975903614458</v>
      </c>
      <c r="F19" s="20">
        <f t="shared" si="3"/>
        <v>0.014791666666666667</v>
      </c>
      <c r="G19" s="20">
        <f t="shared" si="3"/>
        <v>0.004985119047619048</v>
      </c>
      <c r="H19" s="20">
        <f t="shared" si="3"/>
        <v>0.07735880398671097</v>
      </c>
      <c r="I19" s="20">
        <f t="shared" si="3"/>
        <v>0.00045454545454545455</v>
      </c>
      <c r="J19" s="20">
        <f t="shared" si="3"/>
        <v>0.09192471159684275</v>
      </c>
      <c r="K19" s="20">
        <f t="shared" si="3"/>
        <v>0.11782068062827225</v>
      </c>
      <c r="L19" s="20">
        <f t="shared" si="3"/>
        <v>0.2827102803738318</v>
      </c>
      <c r="M19" s="20">
        <f t="shared" si="3"/>
        <v>0.012658227848101266</v>
      </c>
      <c r="N19" s="20">
        <f t="shared" si="3"/>
        <v>0.1371527777777778</v>
      </c>
      <c r="O19" s="20">
        <f>+O17/O18</f>
        <v>0.07459772936483584</v>
      </c>
    </row>
    <row r="20" spans="1:15" ht="12.75">
      <c r="A20" s="5"/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</row>
    <row r="21" spans="1:15" ht="12.75">
      <c r="A21" s="26" t="s">
        <v>22</v>
      </c>
      <c r="B21" s="7" t="s">
        <v>18</v>
      </c>
      <c r="C21" s="19">
        <f aca="true" t="shared" si="4" ref="C21:H21">+C17+C13+C9+C5</f>
        <v>361.91999999999996</v>
      </c>
      <c r="D21" s="19">
        <f t="shared" si="4"/>
        <v>422.62</v>
      </c>
      <c r="E21" s="19">
        <f t="shared" si="4"/>
        <v>255.81</v>
      </c>
      <c r="F21" s="19">
        <f t="shared" si="4"/>
        <v>57.05</v>
      </c>
      <c r="G21" s="19">
        <f t="shared" si="4"/>
        <v>60.2</v>
      </c>
      <c r="H21" s="19">
        <f t="shared" si="4"/>
        <v>136.05</v>
      </c>
      <c r="I21" s="19">
        <f aca="true" t="shared" si="5" ref="I21:O21">+I17+I13+I9+I5</f>
        <v>57.82</v>
      </c>
      <c r="J21" s="19">
        <f t="shared" si="5"/>
        <v>129.85</v>
      </c>
      <c r="K21" s="19">
        <f t="shared" si="5"/>
        <v>120.295</v>
      </c>
      <c r="L21" s="19">
        <f t="shared" si="5"/>
        <v>346</v>
      </c>
      <c r="M21" s="19">
        <f t="shared" si="5"/>
        <v>89</v>
      </c>
      <c r="N21" s="19">
        <f t="shared" si="5"/>
        <v>243.5</v>
      </c>
      <c r="O21" s="19">
        <f t="shared" si="5"/>
        <v>2280.115</v>
      </c>
    </row>
    <row r="22" spans="1:15" ht="12.75">
      <c r="A22" s="27"/>
      <c r="B22" s="8" t="s">
        <v>19</v>
      </c>
      <c r="C22" s="19">
        <f aca="true" t="shared" si="6" ref="C22:H22">+C6+C10+C14+C18</f>
        <v>4840</v>
      </c>
      <c r="D22" s="19">
        <f t="shared" si="6"/>
        <v>4386.51</v>
      </c>
      <c r="E22" s="19">
        <f t="shared" si="6"/>
        <v>5160</v>
      </c>
      <c r="F22" s="19">
        <f t="shared" si="6"/>
        <v>4410</v>
      </c>
      <c r="G22" s="19">
        <f t="shared" si="6"/>
        <v>5075</v>
      </c>
      <c r="H22" s="19">
        <f t="shared" si="6"/>
        <v>4828</v>
      </c>
      <c r="I22" s="19">
        <f aca="true" t="shared" si="7" ref="I22:O22">+I6+I10+I14+I18</f>
        <v>5177.5</v>
      </c>
      <c r="J22" s="19">
        <f t="shared" si="7"/>
        <v>5256.5</v>
      </c>
      <c r="K22" s="19">
        <f t="shared" si="7"/>
        <v>4888.5</v>
      </c>
      <c r="L22" s="19">
        <f t="shared" si="7"/>
        <v>5484</v>
      </c>
      <c r="M22" s="19">
        <f t="shared" si="7"/>
        <v>4865.5</v>
      </c>
      <c r="N22" s="19">
        <f t="shared" si="7"/>
        <v>4436</v>
      </c>
      <c r="O22" s="19">
        <f t="shared" si="7"/>
        <v>58807.51</v>
      </c>
    </row>
    <row r="23" spans="1:15" ht="12.75">
      <c r="A23" s="28"/>
      <c r="B23" s="7" t="s">
        <v>20</v>
      </c>
      <c r="C23" s="20">
        <f aca="true" t="shared" si="8" ref="C23:O23">+C21/C22</f>
        <v>0.07477685950413222</v>
      </c>
      <c r="D23" s="20">
        <f t="shared" si="8"/>
        <v>0.09634538619540363</v>
      </c>
      <c r="E23" s="20">
        <f t="shared" si="8"/>
        <v>0.04957558139534884</v>
      </c>
      <c r="F23" s="20">
        <f t="shared" si="8"/>
        <v>0.012936507936507935</v>
      </c>
      <c r="G23" s="20">
        <f t="shared" si="8"/>
        <v>0.011862068965517242</v>
      </c>
      <c r="H23" s="20">
        <f t="shared" si="8"/>
        <v>0.02817937033968517</v>
      </c>
      <c r="I23" s="20">
        <f t="shared" si="8"/>
        <v>0.011167551907291164</v>
      </c>
      <c r="J23" s="20">
        <f t="shared" si="8"/>
        <v>0.02470274897745648</v>
      </c>
      <c r="K23" s="20">
        <f t="shared" si="8"/>
        <v>0.024607752889434387</v>
      </c>
      <c r="L23" s="20">
        <f t="shared" si="8"/>
        <v>0.06309263311451495</v>
      </c>
      <c r="M23" s="20">
        <f t="shared" si="8"/>
        <v>0.018292056314870003</v>
      </c>
      <c r="N23" s="20">
        <f t="shared" si="8"/>
        <v>0.05489179440937782</v>
      </c>
      <c r="O23" s="20">
        <f t="shared" si="8"/>
        <v>0.03877251391871548</v>
      </c>
    </row>
    <row r="26" ht="12.75">
      <c r="A26" s="14" t="s">
        <v>23</v>
      </c>
    </row>
  </sheetData>
  <sheetProtection password="C9C4" sheet="1"/>
  <mergeCells count="6">
    <mergeCell ref="A1:N1"/>
    <mergeCell ref="A5:A7"/>
    <mergeCell ref="A9:A11"/>
    <mergeCell ref="A13:A15"/>
    <mergeCell ref="A17:A19"/>
    <mergeCell ref="A21:A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Canturina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ferlazzo</dc:creator>
  <cp:keywords/>
  <dc:description/>
  <cp:lastModifiedBy>Segreteria CST</cp:lastModifiedBy>
  <cp:lastPrinted>2017-01-26T16:29:08Z</cp:lastPrinted>
  <dcterms:created xsi:type="dcterms:W3CDTF">2015-01-28T09:42:55Z</dcterms:created>
  <dcterms:modified xsi:type="dcterms:W3CDTF">2019-04-17T15:26:35Z</dcterms:modified>
  <cp:category/>
  <cp:version/>
  <cp:contentType/>
  <cp:contentStatus/>
</cp:coreProperties>
</file>